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13_ncr:1_{06FE7FE3-B6CB-4963-9920-F36121D8DAF3}" xr6:coauthVersionLast="47" xr6:coauthVersionMax="47" xr10:uidLastSave="{00000000-0000-0000-0000-000000000000}"/>
  <workbookProtection workbookAlgorithmName="SHA-512" workbookHashValue="Jo5qGzLbyI9DDSMIZ0CpRFtFu6TmeYk0w+2MAquNo8252pK8V582MadMLXtlkITPW/u+4epJmdJp64LvXtV29A==" workbookSaltValue="3EDnkPHSxMiw0QtGeHyjqg==" workbookSpinCount="100000" lockStructure="1"/>
  <bookViews>
    <workbookView xWindow="-120" yWindow="-120" windowWidth="20730" windowHeight="11160" activeTab="1" xr2:uid="{00000000-000D-0000-FFFF-FFFF00000000}"/>
  </bookViews>
  <sheets>
    <sheet name="Schedule Of Charges 2024" sheetId="5" r:id="rId1"/>
    <sheet name="Calculator " sheetId="2" r:id="rId2"/>
    <sheet name="Sheet1" sheetId="4" state="hidden" r:id="rId3"/>
    <sheet name="WORKING SHEET" sheetId="3" state="hidden" r:id="rId4"/>
  </sheets>
  <definedNames>
    <definedName name="_xlnm.Print_Area" localSheetId="0">'Schedule Of Charges 2024'!$A$1:$E$23</definedName>
    <definedName name="Relationship">#REF!</definedName>
  </definedNames>
  <calcPr calcId="181029"/>
</workbook>
</file>

<file path=xl/calcChain.xml><?xml version="1.0" encoding="utf-8"?>
<calcChain xmlns="http://schemas.openxmlformats.org/spreadsheetml/2006/main">
  <c r="C7" i="3" l="1"/>
  <c r="C8" i="3"/>
  <c r="B14" i="3"/>
  <c r="F3" i="3"/>
  <c r="C12" i="2" s="1"/>
  <c r="G28" i="3" l="1"/>
  <c r="E35" i="3" s="1"/>
  <c r="D36" i="3" s="1"/>
  <c r="G27" i="3"/>
  <c r="E29" i="3" s="1"/>
  <c r="B26" i="3"/>
  <c r="D30" i="3" l="1"/>
  <c r="D33" i="3"/>
  <c r="D34" i="3"/>
  <c r="D31" i="3"/>
  <c r="D32" i="3"/>
  <c r="D40" i="3"/>
  <c r="D39" i="3"/>
  <c r="D38" i="3"/>
  <c r="D37" i="3"/>
  <c r="C34" i="3"/>
  <c r="B27" i="3"/>
  <c r="C27" i="3" s="1"/>
  <c r="C23" i="3" s="1"/>
  <c r="E39" i="3"/>
  <c r="E38" i="3"/>
  <c r="E37" i="3"/>
  <c r="C26" i="3"/>
  <c r="B29" i="3" s="1"/>
  <c r="C6" i="3" l="1"/>
  <c r="C24" i="3"/>
  <c r="C29" i="3" l="1"/>
  <c r="B23" i="3" s="1"/>
  <c r="C9" i="2" s="1"/>
  <c r="D3" i="3"/>
  <c r="C11" i="2" s="1"/>
  <c r="C28" i="3"/>
  <c r="B22" i="3" s="1"/>
  <c r="C8" i="2" s="1"/>
  <c r="B35" i="3"/>
  <c r="B24" i="3" l="1"/>
  <c r="C10" i="2" l="1"/>
  <c r="C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3" authorId="0" shapeId="0" xr:uid="{00000000-0006-0000-0000-000001000000}">
      <text>
        <r>
          <rPr>
            <b/>
            <sz val="9"/>
            <color indexed="81"/>
            <rFont val="Tahoma"/>
            <family val="2"/>
          </rPr>
          <t>Author:</t>
        </r>
        <r>
          <rPr>
            <sz val="9"/>
            <color indexed="81"/>
            <rFont val="Tahoma"/>
            <family val="2"/>
          </rPr>
          <t xml:space="preserve">
DD-MM-YY</t>
        </r>
      </text>
    </comment>
    <comment ref="C4" authorId="0" shapeId="0" xr:uid="{1A5CD73D-99BC-4384-B128-099E8D7FE8C4}">
      <text>
        <r>
          <rPr>
            <b/>
            <sz val="9"/>
            <color indexed="81"/>
            <rFont val="Tahoma"/>
            <family val="2"/>
          </rPr>
          <t>Author:</t>
        </r>
        <r>
          <rPr>
            <sz val="9"/>
            <color indexed="81"/>
            <rFont val="Tahoma"/>
            <family val="2"/>
          </rPr>
          <t xml:space="preserve">
Canceled limit is reffered to the non existing relations. </t>
        </r>
      </text>
    </comment>
    <comment ref="C5" authorId="0" shapeId="0" xr:uid="{A529731C-69CC-4C83-A2A8-2A882A8EB8FC}">
      <text>
        <r>
          <rPr>
            <b/>
            <sz val="9"/>
            <color indexed="81"/>
            <rFont val="Tahoma"/>
            <family val="2"/>
          </rPr>
          <t>Author:</t>
        </r>
        <r>
          <rPr>
            <sz val="9"/>
            <color indexed="81"/>
            <rFont val="Tahoma"/>
            <family val="2"/>
          </rPr>
          <t xml:space="preserve">
Select </t>
        </r>
        <r>
          <rPr>
            <sz val="9"/>
            <color indexed="81"/>
            <rFont val="Tahoma"/>
            <family val="2"/>
          </rPr>
          <t xml:space="preserve">Cubic Capacity of Engine </t>
        </r>
        <r>
          <rPr>
            <sz val="9"/>
            <color indexed="81"/>
            <rFont val="Tahoma"/>
            <family val="2"/>
          </rPr>
          <t>or a</t>
        </r>
        <r>
          <rPr>
            <b/>
            <sz val="9"/>
            <color indexed="81"/>
            <rFont val="Tahoma"/>
            <family val="2"/>
          </rPr>
          <t xml:space="preserve"> commercial motor vehicle (CMV)</t>
        </r>
        <r>
          <rPr>
            <sz val="9"/>
            <color indexed="81"/>
            <rFont val="Tahoma"/>
            <family val="2"/>
          </rPr>
          <t xml:space="preserve">. 
A </t>
        </r>
        <r>
          <rPr>
            <b/>
            <sz val="9"/>
            <color indexed="81"/>
            <rFont val="Tahoma"/>
            <family val="2"/>
          </rPr>
          <t>commercial motor vehicle (CMV)</t>
        </r>
        <r>
          <rPr>
            <sz val="9"/>
            <color indexed="81"/>
            <rFont val="Tahoma"/>
            <family val="2"/>
          </rPr>
          <t xml:space="preserve"> is any vehicle used to transport goods or passengers for the profit of an individual or business. precisely, the limit assigned and disbursed for CMV purpose. Examples of CMVs include pickup trucks, box trucks, semi-trucks, vans, coaches, buses, taxicabs, trailers and travel trailers, </t>
        </r>
      </text>
    </comment>
    <comment ref="C7" authorId="0" shapeId="0" xr:uid="{00000000-0006-0000-0000-000002000000}">
      <text>
        <r>
          <rPr>
            <b/>
            <sz val="9"/>
            <color indexed="81"/>
            <rFont val="Tahoma"/>
            <family val="2"/>
          </rPr>
          <t>Author:</t>
        </r>
        <r>
          <rPr>
            <sz val="9"/>
            <color indexed="81"/>
            <rFont val="Tahoma"/>
            <family val="2"/>
          </rPr>
          <t xml:space="preserve">
Excise file might not be in custody of OLPM, if vehicle was registererd with ETOs. Islamabad, Pishawar or Lasbaila.</t>
        </r>
      </text>
    </comment>
    <comment ref="C8" authorId="0" shapeId="0" xr:uid="{00000000-0006-0000-0000-000003000000}">
      <text>
        <r>
          <rPr>
            <b/>
            <sz val="9"/>
            <color indexed="81"/>
            <rFont val="Tahoma"/>
            <family val="2"/>
          </rPr>
          <t>Author:</t>
        </r>
        <r>
          <rPr>
            <sz val="9"/>
            <color indexed="81"/>
            <rFont val="Tahoma"/>
            <family val="2"/>
          </rPr>
          <t xml:space="preserve">
Approved thar additional amount be charged for 2 years and above. </t>
        </r>
      </text>
    </comment>
    <comment ref="C9" authorId="0" shapeId="0" xr:uid="{00000000-0006-0000-0000-000004000000}">
      <text>
        <r>
          <rPr>
            <b/>
            <sz val="9"/>
            <color indexed="81"/>
            <rFont val="Tahoma"/>
            <family val="2"/>
          </rPr>
          <t>Author:</t>
        </r>
        <r>
          <rPr>
            <sz val="9"/>
            <color indexed="81"/>
            <rFont val="Tahoma"/>
            <family val="2"/>
          </rPr>
          <t xml:space="preserve">
Value  = Base Rate(existing/nonexisting) x factor"CC" x period(2 years and above)</t>
        </r>
      </text>
    </comment>
    <comment ref="C11" authorId="0" shapeId="0" xr:uid="{00000000-0006-0000-0000-000005000000}">
      <text>
        <r>
          <rPr>
            <b/>
            <sz val="9"/>
            <color indexed="81"/>
            <rFont val="Tahoma"/>
            <family val="2"/>
          </rPr>
          <t>Author:</t>
        </r>
        <r>
          <rPr>
            <sz val="9"/>
            <color indexed="81"/>
            <rFont val="Tahoma"/>
            <family val="2"/>
          </rPr>
          <t xml:space="preserve">
Value = Rs.10 per day for delay beyond T+30 days 
(T=date of maturity or date of termination, as the case may be. </t>
        </r>
      </text>
    </comment>
  </commentList>
</comments>
</file>

<file path=xl/sharedStrings.xml><?xml version="1.0" encoding="utf-8"?>
<sst xmlns="http://schemas.openxmlformats.org/spreadsheetml/2006/main" count="117" uniqueCount="94">
  <si>
    <t>Existing</t>
  </si>
  <si>
    <t>1 Month &amp; above</t>
  </si>
  <si>
    <t>Rs.5,000/-</t>
  </si>
  <si>
    <t>3 Month &amp; above</t>
  </si>
  <si>
    <t>Rs.10,000/-</t>
  </si>
  <si>
    <t>Rs.7,500/-</t>
  </si>
  <si>
    <t>Delay &amp; Revalidation Charges</t>
  </si>
  <si>
    <t>Non-Existing</t>
  </si>
  <si>
    <t xml:space="preserve">Revalidation Charges </t>
  </si>
  <si>
    <t>Note:</t>
  </si>
  <si>
    <t>*</t>
  </si>
  <si>
    <t>Rs.15,000/- or more</t>
  </si>
  <si>
    <t>Rs.15,000/-</t>
  </si>
  <si>
    <t>Rs.20,000/-</t>
  </si>
  <si>
    <t>Rs.30,000/- or more</t>
  </si>
  <si>
    <t>6 Month &amp; above</t>
  </si>
  <si>
    <t>Indeminites are mandatory after 15 days of termination/last rental (Maturity) date</t>
  </si>
  <si>
    <t>Exception can be granted by the CEO on case to case basis after recommendation from Director Client Relationship/ Employee Finance</t>
  </si>
  <si>
    <t>Letter Date</t>
  </si>
  <si>
    <t>Current Date-</t>
  </si>
  <si>
    <t>Delay Transfer Charges</t>
  </si>
  <si>
    <t>No of Days</t>
  </si>
  <si>
    <t>Case - 1 : 1 Month &amp; above</t>
  </si>
  <si>
    <t>Case - 2 : 3 Month &amp; above</t>
  </si>
  <si>
    <t>Case - 3 : 6 Month &amp; above</t>
  </si>
  <si>
    <t>Case - 4 : 1 Year &amp; above</t>
  </si>
  <si>
    <t>Relationship</t>
  </si>
  <si>
    <t>Rs.25,000/- or more</t>
  </si>
  <si>
    <t>Category</t>
  </si>
  <si>
    <t>Factor</t>
  </si>
  <si>
    <t>Vehicle not exceeding 1000 cc</t>
  </si>
  <si>
    <t>1.0X</t>
  </si>
  <si>
    <t>Vehicle exceeding 1000 cc but not exceeding 1300 cc</t>
  </si>
  <si>
    <t>1.5X</t>
  </si>
  <si>
    <t>Vehicle exceeding 1301 cc but not exceeding 2500 cc</t>
  </si>
  <si>
    <t>Vehicle exceeding 2500 cc</t>
  </si>
  <si>
    <t>Rs.5,000/- or more</t>
  </si>
  <si>
    <t>Rs.10,000/- or more</t>
  </si>
  <si>
    <t>UPTO 1000CC</t>
  </si>
  <si>
    <t>1001CC TO 1300CC</t>
  </si>
  <si>
    <t>1301CC TO 2500CC</t>
  </si>
  <si>
    <t>2500CC AND ABOVE</t>
  </si>
  <si>
    <t>Additional charges Basis of CC</t>
  </si>
  <si>
    <t>total Delay Tansfer SoC 2023</t>
  </si>
  <si>
    <t>Case - 0 : under a month</t>
  </si>
  <si>
    <t>LIVE LIMIT</t>
  </si>
  <si>
    <t>CANCELED / MATURED LIMIT</t>
  </si>
  <si>
    <r>
      <rPr>
        <b/>
        <u/>
        <sz val="10"/>
        <rFont val="Calibri"/>
        <family val="2"/>
        <scheme val="minor"/>
      </rPr>
      <t xml:space="preserve">INPUT </t>
    </r>
    <r>
      <rPr>
        <b/>
        <sz val="10"/>
        <rFont val="Calibri"/>
        <family val="2"/>
        <scheme val="minor"/>
      </rPr>
      <t>LETTER DATE OR LAST RENTAL DATE OR TERMINATION DATE</t>
    </r>
  </si>
  <si>
    <t>Security documents retention charges</t>
  </si>
  <si>
    <t>1 Year to 2 Years</t>
  </si>
  <si>
    <t>2 years and above</t>
  </si>
  <si>
    <t>CAREFULLY CHOOSE RELATIONSHIP</t>
  </si>
  <si>
    <t xml:space="preserve">CUSTODY OF ASSET FILE </t>
  </si>
  <si>
    <t>A- DELAY TRANSFER CHARGES</t>
  </si>
  <si>
    <t>B- ADDITIONAL CHARGES BASIS OF CC (FOR YEARS BEYOND 2ND YEAR)</t>
  </si>
  <si>
    <t>TOTAL DELAY TRANSFER CHARGES (A+B)</t>
  </si>
  <si>
    <t>D- CHARGES FOR CHANGE OF TRANSFEREE NAME</t>
  </si>
  <si>
    <t>TOTAL CHARGES TO BE RECEIVED (A+B+C+D)</t>
  </si>
  <si>
    <t>LIST</t>
  </si>
  <si>
    <t xml:space="preserve">LIST- Custody of Asset File </t>
  </si>
  <si>
    <t>LIST - TRANSFEREE AND CUSTOMER IS THE SAME?</t>
  </si>
  <si>
    <t>LIST - Client Relation</t>
  </si>
  <si>
    <t xml:space="preserve">LIST - Engine Capacity of Vehicle </t>
  </si>
  <si>
    <t>OPTION</t>
  </si>
  <si>
    <t>LOGIC TEST</t>
  </si>
  <si>
    <t>Duplicate documents charges Rs.15,000/- or Rs.30,000/- or more depend on case to case basis</t>
  </si>
  <si>
    <t>2.0X</t>
  </si>
  <si>
    <t>3.0X</t>
  </si>
  <si>
    <t>Schedule Of Charges (Jan-01-2024 to June-30-2024)</t>
  </si>
  <si>
    <t>Transfer other than customer</t>
  </si>
  <si>
    <t>Commercial Vehicles</t>
  </si>
  <si>
    <t>Rs.10/- per day</t>
  </si>
  <si>
    <t>Rs.10/- per day or more</t>
  </si>
  <si>
    <t>TRANSFEREE AND CUSTOMER ARE THE SAME?</t>
  </si>
  <si>
    <t xml:space="preserve">Rs.10,000/- </t>
  </si>
  <si>
    <t>WITH OLPM</t>
  </si>
  <si>
    <t>WITH EXCISE OFFICE OR CUSTOMER</t>
  </si>
  <si>
    <t>CAREFULLY CHOOSE ENGINE CAPACITY OF VEHICLE OR VEHICLE USED AS A COMMERCIAL MOTOR VEHICLE (CMV)</t>
  </si>
  <si>
    <t>COMMERCIAL MOTOR VEHICLE (CMV)</t>
  </si>
  <si>
    <t>A</t>
  </si>
  <si>
    <t>B.1</t>
  </si>
  <si>
    <t>B.2</t>
  </si>
  <si>
    <t>B.3</t>
  </si>
  <si>
    <t>B.4</t>
  </si>
  <si>
    <t>C- SECURITY DOCUMENTS RETENTION CHARGES @RS.10/PER DAY (AFTER 30 DAYS OF MATURITY OR TERMINATION)</t>
  </si>
  <si>
    <t>CHARGES CALCULATOR</t>
  </si>
  <si>
    <t>DATA FIELDS</t>
  </si>
  <si>
    <t>YES</t>
  </si>
  <si>
    <t>NO</t>
  </si>
  <si>
    <t>Base rate Rs.5000 will be charged for LIVE LIMIT and Rs.7500 for CANCELED / MATURED LIMIT (for each year beyond 2nd year) with factor defined under</t>
  </si>
  <si>
    <t>Duplicate Documents Charges
*Duplicate Transfer Letter For MV. or
*Duplicate Sale Invoice for P&amp;M. or
*Duplicate Manufacturer Sale Invoice/Cerificate.
*Duplicate Registration Book/Card.
(Any one from above "*")</t>
  </si>
  <si>
    <t xml:space="preserve">Based on Cubic Capacity or nature of vehicle and period, </t>
  </si>
  <si>
    <t>Other Charges</t>
  </si>
  <si>
    <t>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</si>
</sst>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dd\-mmm\-yy;@"/>
    <numFmt numFmtId="165" formatCode="_([$PKR]\ * #,##0.00_);_([$PKR]\ * \(#,##0.00\);_([$PKR]\ * &quot;-&quot;??_);_(@_)"/>
  </numFmts>
  <fonts count="20" x14ac:knownFonts="1">
    <font>
      <sz val="11"/>
      <color theme="1"/>
      <name val="Calibri"/>
      <family val="2"/>
      <scheme val="minor"/>
    </font>
    <font>
      <b/>
      <sz val="11"/>
      <color theme="1"/>
      <name val="Calibri"/>
      <family val="2"/>
      <scheme val="minor"/>
    </font>
    <font>
      <b/>
      <sz val="14"/>
      <color theme="1"/>
      <name val="Calibri"/>
      <family val="2"/>
      <scheme val="minor"/>
    </font>
    <font>
      <i/>
      <sz val="10"/>
      <color theme="1"/>
      <name val="Calibri"/>
      <family val="2"/>
      <scheme val="minor"/>
    </font>
    <font>
      <sz val="10"/>
      <color theme="1"/>
      <name val="Calibri"/>
      <family val="2"/>
      <scheme val="minor"/>
    </font>
    <font>
      <b/>
      <i/>
      <sz val="10"/>
      <color theme="1"/>
      <name val="Calibri"/>
      <family val="2"/>
      <scheme val="minor"/>
    </font>
    <font>
      <i/>
      <u/>
      <sz val="11"/>
      <color theme="1"/>
      <name val="Calibri"/>
      <family val="2"/>
      <scheme val="minor"/>
    </font>
    <font>
      <sz val="11"/>
      <name val="Cambria"/>
      <family val="2"/>
      <scheme val="major"/>
    </font>
    <font>
      <sz val="11"/>
      <color theme="1"/>
      <name val="Calibri"/>
      <family val="2"/>
      <scheme val="minor"/>
    </font>
    <font>
      <sz val="9"/>
      <color indexed="81"/>
      <name val="Tahoma"/>
      <family val="2"/>
    </font>
    <font>
      <b/>
      <sz val="9"/>
      <color indexed="81"/>
      <name val="Tahoma"/>
      <family val="2"/>
    </font>
    <font>
      <b/>
      <sz val="11"/>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b/>
      <sz val="10"/>
      <name val="Calibri"/>
      <family val="2"/>
      <scheme val="minor"/>
    </font>
    <font>
      <b/>
      <sz val="10"/>
      <color theme="0"/>
      <name val="Calibri"/>
      <family val="2"/>
      <scheme val="minor"/>
    </font>
    <font>
      <b/>
      <u/>
      <sz val="10"/>
      <name val="Calibri"/>
      <family val="2"/>
      <scheme val="minor"/>
    </font>
    <font>
      <b/>
      <sz val="10"/>
      <color theme="1"/>
      <name val="Calibri"/>
      <family val="2"/>
      <scheme val="minor"/>
    </font>
    <font>
      <sz val="1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0070C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43" fontId="8" fillId="0" borderId="0" applyFont="0" applyFill="0" applyBorder="0" applyAlignment="0" applyProtection="0"/>
  </cellStyleXfs>
  <cellXfs count="66">
    <xf numFmtId="0" fontId="0" fillId="0" borderId="0" xfId="0"/>
    <xf numFmtId="0" fontId="0" fillId="0" borderId="0" xfId="0" applyAlignment="1">
      <alignment vertical="center"/>
    </xf>
    <xf numFmtId="0" fontId="0" fillId="0" borderId="10" xfId="0" applyBorder="1"/>
    <xf numFmtId="0" fontId="0" fillId="2" borderId="0" xfId="0" applyFill="1"/>
    <xf numFmtId="0" fontId="7" fillId="0" borderId="6" xfId="0" applyFont="1" applyBorder="1" applyAlignment="1">
      <alignment horizontal="center" vertical="center"/>
    </xf>
    <xf numFmtId="0" fontId="11" fillId="0" borderId="7" xfId="0" applyFont="1" applyBorder="1"/>
    <xf numFmtId="165" fontId="11" fillId="0" borderId="11" xfId="1" applyNumberFormat="1" applyFont="1" applyFill="1" applyBorder="1" applyAlignment="1">
      <alignment horizontal="right"/>
    </xf>
    <xf numFmtId="0" fontId="12" fillId="0" borderId="0" xfId="0" applyFont="1"/>
    <xf numFmtId="0" fontId="11" fillId="0" borderId="1" xfId="0" applyFont="1" applyBorder="1" applyAlignment="1">
      <alignment horizontal="center"/>
    </xf>
    <xf numFmtId="165" fontId="11" fillId="0" borderId="9" xfId="1" applyNumberFormat="1" applyFont="1" applyFill="1" applyBorder="1" applyAlignment="1">
      <alignment horizontal="right"/>
    </xf>
    <xf numFmtId="14" fontId="12" fillId="0" borderId="0" xfId="0" applyNumberFormat="1" applyFont="1"/>
    <xf numFmtId="14" fontId="12" fillId="0" borderId="0" xfId="0" applyNumberFormat="1" applyFont="1" applyProtection="1">
      <protection hidden="1"/>
    </xf>
    <xf numFmtId="43" fontId="12" fillId="0" borderId="0" xfId="1" applyFont="1" applyFill="1" applyProtection="1">
      <protection hidden="1"/>
    </xf>
    <xf numFmtId="0" fontId="12" fillId="0" borderId="5"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3" fillId="0" borderId="0" xfId="0" applyFont="1" applyAlignment="1">
      <alignment vertical="center"/>
    </xf>
    <xf numFmtId="0" fontId="15" fillId="3" borderId="13" xfId="0" applyFont="1" applyFill="1" applyBorder="1" applyAlignment="1">
      <alignment wrapText="1"/>
    </xf>
    <xf numFmtId="0" fontId="15" fillId="3" borderId="13" xfId="0" applyFont="1" applyFill="1" applyBorder="1"/>
    <xf numFmtId="0" fontId="18" fillId="0" borderId="15" xfId="0" applyFont="1" applyBorder="1" applyAlignment="1">
      <alignment vertical="center"/>
    </xf>
    <xf numFmtId="0" fontId="19" fillId="3" borderId="15" xfId="0" applyFont="1" applyFill="1" applyBorder="1"/>
    <xf numFmtId="0" fontId="19" fillId="3" borderId="17" xfId="0" applyFont="1" applyFill="1" applyBorder="1"/>
    <xf numFmtId="0" fontId="19" fillId="3" borderId="8" xfId="0" applyFont="1" applyFill="1" applyBorder="1"/>
    <xf numFmtId="0" fontId="15" fillId="3" borderId="18" xfId="0" applyFont="1" applyFill="1" applyBorder="1"/>
    <xf numFmtId="0" fontId="15" fillId="3" borderId="15" xfId="0" applyFont="1" applyFill="1" applyBorder="1"/>
    <xf numFmtId="0" fontId="0" fillId="2" borderId="10" xfId="0" applyFill="1" applyBorder="1"/>
    <xf numFmtId="0" fontId="15" fillId="3" borderId="19" xfId="0" applyFont="1" applyFill="1" applyBorder="1"/>
    <xf numFmtId="14" fontId="15" fillId="5" borderId="3" xfId="0" applyNumberFormat="1" applyFont="1" applyFill="1" applyBorder="1" applyAlignment="1">
      <alignment horizontal="center" wrapText="1"/>
    </xf>
    <xf numFmtId="0" fontId="19" fillId="3" borderId="8" xfId="0" applyFont="1" applyFill="1" applyBorder="1" applyAlignment="1">
      <alignment wrapText="1"/>
    </xf>
    <xf numFmtId="0" fontId="0" fillId="0" borderId="0" xfId="0" applyAlignment="1">
      <alignment wrapText="1"/>
    </xf>
    <xf numFmtId="164" fontId="15" fillId="5" borderId="3" xfId="0" applyNumberFormat="1" applyFont="1" applyFill="1" applyBorder="1" applyAlignment="1">
      <alignment horizontal="center" wrapText="1"/>
    </xf>
    <xf numFmtId="14" fontId="15" fillId="5" borderId="4" xfId="0" applyNumberFormat="1" applyFont="1" applyFill="1" applyBorder="1" applyAlignment="1">
      <alignment horizontal="center" wrapText="1"/>
    </xf>
    <xf numFmtId="0" fontId="16" fillId="6" borderId="5" xfId="0" applyFont="1" applyFill="1" applyBorder="1" applyAlignment="1">
      <alignment horizontal="center"/>
    </xf>
    <xf numFmtId="14" fontId="0" fillId="0" borderId="0" xfId="0" applyNumberFormat="1"/>
    <xf numFmtId="14" fontId="15" fillId="5" borderId="16" xfId="0" applyNumberFormat="1" applyFont="1" applyFill="1" applyBorder="1" applyAlignment="1" applyProtection="1">
      <alignment horizontal="center" wrapText="1"/>
      <protection locked="0"/>
    </xf>
    <xf numFmtId="165" fontId="19" fillId="4" borderId="12" xfId="1" applyNumberFormat="1" applyFont="1" applyFill="1" applyBorder="1" applyAlignment="1" applyProtection="1">
      <alignment horizontal="right" wrapText="1"/>
      <protection locked="0"/>
    </xf>
    <xf numFmtId="165" fontId="19" fillId="4" borderId="8" xfId="1" applyNumberFormat="1" applyFont="1" applyFill="1" applyBorder="1" applyAlignment="1" applyProtection="1">
      <alignment horizontal="right" wrapText="1"/>
      <protection locked="0"/>
    </xf>
    <xf numFmtId="165" fontId="15" fillId="4" borderId="18" xfId="1" applyNumberFormat="1" applyFont="1" applyFill="1" applyBorder="1" applyAlignment="1" applyProtection="1">
      <alignment horizontal="right" wrapText="1"/>
      <protection locked="0"/>
    </xf>
    <xf numFmtId="165" fontId="15" fillId="4" borderId="8" xfId="1" applyNumberFormat="1" applyFont="1" applyFill="1" applyBorder="1" applyAlignment="1" applyProtection="1">
      <alignment horizontal="right" wrapText="1"/>
      <protection locked="0"/>
    </xf>
    <xf numFmtId="165" fontId="15" fillId="4" borderId="19" xfId="0" applyNumberFormat="1" applyFont="1" applyFill="1" applyBorder="1" applyAlignment="1" applyProtection="1">
      <alignment wrapText="1"/>
      <protection locked="0"/>
    </xf>
    <xf numFmtId="0" fontId="0" fillId="7" borderId="6" xfId="0" applyFill="1" applyBorder="1" applyAlignment="1">
      <alignment horizontal="left" vertical="center" textRotation="255"/>
    </xf>
    <xf numFmtId="0" fontId="0" fillId="7" borderId="6" xfId="0" applyFill="1" applyBorder="1" applyAlignment="1">
      <alignment horizontal="left" vertical="center"/>
    </xf>
    <xf numFmtId="0" fontId="0" fillId="7" borderId="6" xfId="0" applyFill="1" applyBorder="1" applyAlignment="1">
      <alignment horizontal="left" vertical="center" wrapText="1"/>
    </xf>
    <xf numFmtId="0" fontId="0" fillId="7" borderId="6" xfId="0" applyFill="1" applyBorder="1"/>
    <xf numFmtId="0" fontId="1" fillId="7" borderId="6" xfId="0" applyFont="1" applyFill="1" applyBorder="1" applyAlignment="1">
      <alignment horizontal="left" vertical="center" wrapText="1"/>
    </xf>
    <xf numFmtId="0" fontId="0" fillId="7" borderId="6" xfId="0" applyFill="1" applyBorder="1" applyAlignment="1">
      <alignment horizontal="center"/>
    </xf>
    <xf numFmtId="0" fontId="0" fillId="7" borderId="6" xfId="0" applyFill="1" applyBorder="1" applyAlignment="1">
      <alignment vertical="center" wrapText="1"/>
    </xf>
    <xf numFmtId="0" fontId="1" fillId="7" borderId="6" xfId="0" applyFont="1" applyFill="1" applyBorder="1" applyAlignment="1">
      <alignment horizontal="center" vertical="center"/>
    </xf>
    <xf numFmtId="0" fontId="0" fillId="8" borderId="6" xfId="0" applyFill="1" applyBorder="1" applyAlignment="1">
      <alignment horizontal="left" vertical="center" textRotation="255"/>
    </xf>
    <xf numFmtId="0" fontId="0" fillId="8" borderId="6" xfId="0" applyFill="1" applyBorder="1" applyAlignment="1">
      <alignment horizontal="left" vertical="center"/>
    </xf>
    <xf numFmtId="0" fontId="0" fillId="8" borderId="6" xfId="0" applyFill="1" applyBorder="1" applyAlignment="1">
      <alignment horizontal="left" vertical="center" wrapText="1"/>
    </xf>
    <xf numFmtId="0" fontId="6" fillId="8" borderId="6" xfId="0" applyFont="1" applyFill="1" applyBorder="1"/>
    <xf numFmtId="0" fontId="4" fillId="8" borderId="6" xfId="0" applyFont="1" applyFill="1" applyBorder="1" applyAlignment="1">
      <alignment horizontal="center" vertical="center"/>
    </xf>
    <xf numFmtId="0" fontId="14" fillId="9" borderId="6" xfId="0" applyFont="1" applyFill="1" applyBorder="1" applyAlignment="1">
      <alignment vertical="center" wrapText="1"/>
    </xf>
    <xf numFmtId="0" fontId="0" fillId="8" borderId="6" xfId="0" applyFill="1" applyBorder="1" applyAlignment="1">
      <alignment horizontal="center" vertical="center" textRotation="90"/>
    </xf>
    <xf numFmtId="0" fontId="2" fillId="0" borderId="6" xfId="0" applyFont="1" applyBorder="1" applyAlignment="1">
      <alignment horizontal="left"/>
    </xf>
    <xf numFmtId="0" fontId="12" fillId="7" borderId="6" xfId="0" applyFont="1" applyFill="1" applyBorder="1" applyAlignment="1">
      <alignment horizontal="left" vertical="center" wrapText="1"/>
    </xf>
    <xf numFmtId="0" fontId="14" fillId="9" borderId="13"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0" fillId="7" borderId="6" xfId="0" applyFill="1" applyBorder="1" applyAlignment="1">
      <alignment horizontal="center" vertical="center" textRotation="90"/>
    </xf>
    <xf numFmtId="0" fontId="0" fillId="7" borderId="6" xfId="0" applyFill="1" applyBorder="1" applyAlignment="1">
      <alignment horizontal="left" vertical="center" wrapText="1"/>
    </xf>
    <xf numFmtId="0" fontId="6" fillId="8" borderId="6" xfId="0" applyFont="1" applyFill="1" applyBorder="1" applyAlignment="1">
      <alignment horizontal="center"/>
    </xf>
    <xf numFmtId="0" fontId="3" fillId="8" borderId="6" xfId="0" applyFont="1" applyFill="1" applyBorder="1" applyAlignment="1">
      <alignment horizontal="left" vertical="center"/>
    </xf>
    <xf numFmtId="0" fontId="5" fillId="8" borderId="6"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D01F7-2C80-41C5-AB65-2206CC9389F2}">
  <dimension ref="A2:E23"/>
  <sheetViews>
    <sheetView view="pageBreakPreview" zoomScaleNormal="100" zoomScaleSheetLayoutView="100" workbookViewId="0">
      <selection activeCell="C18" sqref="C18"/>
    </sheetView>
  </sheetViews>
  <sheetFormatPr defaultRowHeight="15" x14ac:dyDescent="0.25"/>
  <cols>
    <col min="3" max="3" width="53" customWidth="1"/>
    <col min="4" max="5" width="20.7109375" customWidth="1"/>
  </cols>
  <sheetData>
    <row r="2" spans="1:5" ht="18.75" x14ac:dyDescent="0.3">
      <c r="B2" s="55" t="s">
        <v>68</v>
      </c>
      <c r="C2" s="55"/>
      <c r="D2" s="55"/>
      <c r="E2" s="55"/>
    </row>
    <row r="3" spans="1:5" ht="30" x14ac:dyDescent="0.25">
      <c r="B3" s="57" t="s">
        <v>93</v>
      </c>
      <c r="C3" s="58"/>
      <c r="D3" s="53" t="s">
        <v>45</v>
      </c>
      <c r="E3" s="53" t="s">
        <v>46</v>
      </c>
    </row>
    <row r="4" spans="1:5" ht="16.5" customHeight="1" x14ac:dyDescent="0.25">
      <c r="A4" s="59" t="s">
        <v>6</v>
      </c>
      <c r="B4" s="40">
        <v>1</v>
      </c>
      <c r="C4" s="41" t="s">
        <v>1</v>
      </c>
      <c r="D4" s="42" t="s">
        <v>2</v>
      </c>
      <c r="E4" s="41" t="s">
        <v>4</v>
      </c>
    </row>
    <row r="5" spans="1:5" ht="16.5" x14ac:dyDescent="0.25">
      <c r="A5" s="59"/>
      <c r="B5" s="40">
        <v>2</v>
      </c>
      <c r="C5" s="41" t="s">
        <v>3</v>
      </c>
      <c r="D5" s="42" t="s">
        <v>5</v>
      </c>
      <c r="E5" s="41" t="s">
        <v>12</v>
      </c>
    </row>
    <row r="6" spans="1:5" ht="16.5" x14ac:dyDescent="0.25">
      <c r="A6" s="59"/>
      <c r="B6" s="40">
        <v>3</v>
      </c>
      <c r="C6" s="41" t="s">
        <v>15</v>
      </c>
      <c r="D6" s="42" t="s">
        <v>4</v>
      </c>
      <c r="E6" s="41" t="s">
        <v>13</v>
      </c>
    </row>
    <row r="7" spans="1:5" ht="16.5" x14ac:dyDescent="0.25">
      <c r="A7" s="59"/>
      <c r="B7" s="40">
        <v>4</v>
      </c>
      <c r="C7" s="41" t="s">
        <v>49</v>
      </c>
      <c r="D7" s="42" t="s">
        <v>11</v>
      </c>
      <c r="E7" s="41" t="s">
        <v>27</v>
      </c>
    </row>
    <row r="8" spans="1:5" ht="31.5" customHeight="1" x14ac:dyDescent="0.25">
      <c r="A8" s="59"/>
      <c r="B8" s="40">
        <v>5</v>
      </c>
      <c r="C8" s="41" t="s">
        <v>50</v>
      </c>
      <c r="D8" s="56" t="s">
        <v>91</v>
      </c>
      <c r="E8" s="56"/>
    </row>
    <row r="9" spans="1:5" ht="33.75" customHeight="1" x14ac:dyDescent="0.25">
      <c r="A9" s="59"/>
      <c r="B9" s="40"/>
      <c r="C9" s="60" t="s">
        <v>89</v>
      </c>
      <c r="D9" s="60"/>
      <c r="E9" s="60"/>
    </row>
    <row r="10" spans="1:5" x14ac:dyDescent="0.25">
      <c r="A10" s="59"/>
      <c r="B10" s="43"/>
      <c r="C10" s="44" t="s">
        <v>28</v>
      </c>
      <c r="D10" s="44" t="s">
        <v>29</v>
      </c>
      <c r="E10" s="42"/>
    </row>
    <row r="11" spans="1:5" x14ac:dyDescent="0.25">
      <c r="A11" s="59"/>
      <c r="B11" s="45" t="s">
        <v>79</v>
      </c>
      <c r="C11" s="46" t="s">
        <v>70</v>
      </c>
      <c r="D11" s="46" t="s">
        <v>31</v>
      </c>
      <c r="E11" s="47"/>
    </row>
    <row r="12" spans="1:5" x14ac:dyDescent="0.25">
      <c r="A12" s="59"/>
      <c r="B12" s="45" t="s">
        <v>80</v>
      </c>
      <c r="C12" s="46" t="s">
        <v>30</v>
      </c>
      <c r="D12" s="46" t="s">
        <v>31</v>
      </c>
      <c r="E12" s="47"/>
    </row>
    <row r="13" spans="1:5" x14ac:dyDescent="0.25">
      <c r="A13" s="59"/>
      <c r="B13" s="45" t="s">
        <v>81</v>
      </c>
      <c r="C13" s="46" t="s">
        <v>32</v>
      </c>
      <c r="D13" s="46" t="s">
        <v>33</v>
      </c>
      <c r="E13" s="47"/>
    </row>
    <row r="14" spans="1:5" x14ac:dyDescent="0.25">
      <c r="A14" s="59"/>
      <c r="B14" s="45" t="s">
        <v>82</v>
      </c>
      <c r="C14" s="46" t="s">
        <v>34</v>
      </c>
      <c r="D14" s="46" t="s">
        <v>66</v>
      </c>
      <c r="E14" s="47"/>
    </row>
    <row r="15" spans="1:5" x14ac:dyDescent="0.25">
      <c r="A15" s="59"/>
      <c r="B15" s="45" t="s">
        <v>83</v>
      </c>
      <c r="C15" s="46" t="s">
        <v>35</v>
      </c>
      <c r="D15" s="46" t="s">
        <v>67</v>
      </c>
      <c r="E15" s="47"/>
    </row>
    <row r="16" spans="1:5" ht="16.5" x14ac:dyDescent="0.25">
      <c r="A16" s="59"/>
      <c r="B16" s="40">
        <v>8</v>
      </c>
      <c r="C16" s="41" t="s">
        <v>8</v>
      </c>
      <c r="D16" s="42" t="s">
        <v>36</v>
      </c>
      <c r="E16" s="42" t="s">
        <v>37</v>
      </c>
    </row>
    <row r="17" spans="1:5" ht="30" x14ac:dyDescent="0.25">
      <c r="A17" s="54" t="s">
        <v>92</v>
      </c>
      <c r="B17" s="48">
        <v>6</v>
      </c>
      <c r="C17" s="49" t="s">
        <v>48</v>
      </c>
      <c r="D17" s="50" t="s">
        <v>71</v>
      </c>
      <c r="E17" s="50" t="s">
        <v>72</v>
      </c>
    </row>
    <row r="18" spans="1:5" ht="16.5" x14ac:dyDescent="0.25">
      <c r="A18" s="54"/>
      <c r="B18" s="48">
        <v>7</v>
      </c>
      <c r="C18" s="49" t="s">
        <v>69</v>
      </c>
      <c r="D18" s="50" t="s">
        <v>74</v>
      </c>
      <c r="E18" s="50" t="s">
        <v>37</v>
      </c>
    </row>
    <row r="19" spans="1:5" ht="94.5" customHeight="1" x14ac:dyDescent="0.25">
      <c r="A19" s="54"/>
      <c r="B19" s="48">
        <v>9</v>
      </c>
      <c r="C19" s="50" t="s">
        <v>90</v>
      </c>
      <c r="D19" s="50" t="s">
        <v>11</v>
      </c>
      <c r="E19" s="50" t="s">
        <v>14</v>
      </c>
    </row>
    <row r="20" spans="1:5" x14ac:dyDescent="0.25">
      <c r="A20" s="54"/>
      <c r="B20" s="51" t="s">
        <v>9</v>
      </c>
      <c r="C20" s="61"/>
      <c r="D20" s="61"/>
      <c r="E20" s="61"/>
    </row>
    <row r="21" spans="1:5" x14ac:dyDescent="0.25">
      <c r="A21" s="54"/>
      <c r="B21" s="52" t="s">
        <v>10</v>
      </c>
      <c r="C21" s="62" t="s">
        <v>16</v>
      </c>
      <c r="D21" s="62"/>
      <c r="E21" s="62"/>
    </row>
    <row r="22" spans="1:5" x14ac:dyDescent="0.25">
      <c r="A22" s="54"/>
      <c r="B22" s="52" t="s">
        <v>10</v>
      </c>
      <c r="C22" s="62" t="s">
        <v>65</v>
      </c>
      <c r="D22" s="62"/>
      <c r="E22" s="62"/>
    </row>
    <row r="23" spans="1:5" ht="30.75" customHeight="1" x14ac:dyDescent="0.25">
      <c r="A23" s="54"/>
      <c r="B23" s="52" t="s">
        <v>10</v>
      </c>
      <c r="C23" s="63" t="s">
        <v>17</v>
      </c>
      <c r="D23" s="63"/>
      <c r="E23" s="63"/>
    </row>
  </sheetData>
  <mergeCells count="10">
    <mergeCell ref="A17:A23"/>
    <mergeCell ref="B2:E2"/>
    <mergeCell ref="D8:E8"/>
    <mergeCell ref="B3:C3"/>
    <mergeCell ref="A4:A16"/>
    <mergeCell ref="C9:E9"/>
    <mergeCell ref="C20:E20"/>
    <mergeCell ref="C21:E21"/>
    <mergeCell ref="C22:E22"/>
    <mergeCell ref="C23:E23"/>
  </mergeCells>
  <pageMargins left="0.7" right="0.7" top="0.75" bottom="0.75" header="0.3" footer="0.3"/>
  <pageSetup scale="8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14"/>
  <sheetViews>
    <sheetView tabSelected="1" view="pageBreakPreview" zoomScale="115" zoomScaleNormal="110" zoomScaleSheetLayoutView="115" workbookViewId="0">
      <selection activeCell="C1" sqref="C1"/>
    </sheetView>
  </sheetViews>
  <sheetFormatPr defaultRowHeight="15" x14ac:dyDescent="0.25"/>
  <cols>
    <col min="1" max="1" width="3.5703125" customWidth="1"/>
    <col min="2" max="2" width="56" customWidth="1"/>
    <col min="3" max="3" width="25.28515625" style="29" customWidth="1"/>
    <col min="4" max="4" width="26.7109375" bestFit="1" customWidth="1"/>
    <col min="5" max="8" width="21.28515625" customWidth="1"/>
    <col min="9" max="9" width="25" customWidth="1"/>
    <col min="10" max="10" width="15" customWidth="1"/>
    <col min="11" max="11" width="25" customWidth="1"/>
  </cols>
  <sheetData>
    <row r="1" spans="2:4" ht="15.75" thickBot="1" x14ac:dyDescent="0.3"/>
    <row r="2" spans="2:4" ht="20.25" customHeight="1" x14ac:dyDescent="0.25">
      <c r="B2" s="32" t="s">
        <v>85</v>
      </c>
      <c r="C2" s="32" t="s">
        <v>86</v>
      </c>
    </row>
    <row r="3" spans="2:4" ht="21" customHeight="1" x14ac:dyDescent="0.25">
      <c r="B3" s="17" t="s">
        <v>47</v>
      </c>
      <c r="C3" s="30">
        <v>41275</v>
      </c>
    </row>
    <row r="4" spans="2:4" ht="21" customHeight="1" x14ac:dyDescent="0.25">
      <c r="B4" s="18" t="s">
        <v>51</v>
      </c>
      <c r="C4" s="27" t="s">
        <v>46</v>
      </c>
      <c r="D4" s="1"/>
    </row>
    <row r="5" spans="2:4" ht="31.5" customHeight="1" x14ac:dyDescent="0.25">
      <c r="B5" s="17" t="s">
        <v>77</v>
      </c>
      <c r="C5" s="27" t="s">
        <v>41</v>
      </c>
      <c r="D5" s="1"/>
    </row>
    <row r="6" spans="2:4" ht="21" customHeight="1" x14ac:dyDescent="0.25">
      <c r="B6" s="24" t="s">
        <v>73</v>
      </c>
      <c r="C6" s="34" t="s">
        <v>88</v>
      </c>
      <c r="D6" s="1"/>
    </row>
    <row r="7" spans="2:4" ht="31.5" customHeight="1" thickBot="1" x14ac:dyDescent="0.3">
      <c r="B7" s="19" t="s">
        <v>52</v>
      </c>
      <c r="C7" s="31" t="s">
        <v>75</v>
      </c>
      <c r="D7" s="1"/>
    </row>
    <row r="8" spans="2:4" ht="21" customHeight="1" x14ac:dyDescent="0.25">
      <c r="B8" s="20" t="s">
        <v>53</v>
      </c>
      <c r="C8" s="35">
        <f ca="1">'WORKING SHEET'!B22</f>
        <v>25000</v>
      </c>
      <c r="D8" s="1"/>
    </row>
    <row r="9" spans="2:4" ht="21" customHeight="1" x14ac:dyDescent="0.25">
      <c r="B9" s="21" t="s">
        <v>54</v>
      </c>
      <c r="C9" s="36">
        <f ca="1">'WORKING SHEET'!B23</f>
        <v>202500</v>
      </c>
      <c r="D9" s="1"/>
    </row>
    <row r="10" spans="2:4" ht="21" customHeight="1" thickBot="1" x14ac:dyDescent="0.3">
      <c r="B10" s="23" t="s">
        <v>55</v>
      </c>
      <c r="C10" s="37">
        <f ca="1">'WORKING SHEET'!B24</f>
        <v>227500</v>
      </c>
    </row>
    <row r="11" spans="2:4" ht="31.5" customHeight="1" x14ac:dyDescent="0.25">
      <c r="B11" s="28" t="s">
        <v>84</v>
      </c>
      <c r="C11" s="38">
        <f ca="1">'WORKING SHEET'!D3</f>
        <v>39740</v>
      </c>
    </row>
    <row r="12" spans="2:4" ht="21" customHeight="1" x14ac:dyDescent="0.25">
      <c r="B12" s="22" t="s">
        <v>56</v>
      </c>
      <c r="C12" s="38">
        <f>'WORKING SHEET'!F3</f>
        <v>10000</v>
      </c>
    </row>
    <row r="13" spans="2:4" ht="21" customHeight="1" x14ac:dyDescent="0.25">
      <c r="B13" s="26" t="s">
        <v>57</v>
      </c>
      <c r="C13" s="39">
        <f ca="1">C11+C10+C12</f>
        <v>277240</v>
      </c>
    </row>
    <row r="14" spans="2:4" ht="42.75" customHeight="1" x14ac:dyDescent="0.25">
      <c r="B14" s="64" t="s">
        <v>17</v>
      </c>
      <c r="C14" s="65"/>
    </row>
  </sheetData>
  <sheetProtection algorithmName="SHA-512" hashValue="VZ9GXeC7VdfEowMXRA064NSHbGjibbKdWd00paDfahCNpEY9HXnN/w11uJKZ+cuCCiC2li8wfCh6p+dDtWiS5Q==" saltValue="b5JyUMOli1HjfDfFe9U2pA==" spinCount="100000" sheet="1" objects="1" scenarios="1"/>
  <protectedRanges>
    <protectedRange sqref="C3:C7" name="Range1"/>
  </protectedRanges>
  <mergeCells count="1">
    <mergeCell ref="B14:C14"/>
  </mergeCells>
  <dataValidations count="2">
    <dataValidation type="custom" allowBlank="1" showInputMessage="1" showErrorMessage="1" sqref="C8:C10 C13" xr:uid="{00000000-0002-0000-0000-000001000000}">
      <formula1>"NOT(ISBLANK($A$1))"</formula1>
    </dataValidation>
    <dataValidation type="custom" showInputMessage="1" showErrorMessage="1" errorTitle="not allowed to input" sqref="C11:C12" xr:uid="{00000000-0002-0000-0000-000002000000}">
      <formula1>"NOT(ISBLANK($A$1))"</formula1>
    </dataValidation>
  </dataValidations>
  <pageMargins left="0.7" right="0.7" top="0.75" bottom="0.75" header="0.3" footer="0.3"/>
  <pageSetup orientation="portrait" r:id="rId1"/>
  <ignoredErrors>
    <ignoredError sqref="C8:C13" unlockedFormula="1"/>
  </ignoredErrors>
  <legacyDrawing r:id="rId2"/>
  <extLst>
    <ext xmlns:x14="http://schemas.microsoft.com/office/spreadsheetml/2009/9/main" uri="{CCE6A557-97BC-4b89-ADB6-D9C93CAAB3DF}">
      <x14:dataValidations xmlns:xm="http://schemas.microsoft.com/office/excel/2006/main" count="5">
        <x14:dataValidation type="date" allowBlank="1" showInputMessage="1" showErrorMessage="1" errorTitle="Input a valid date " error="Please input a valid date._x000a_A valid date for calculation of delay transfer charges should be at most day before today an atleast 1988." promptTitle="DD-MM-YY" prompt="DD-MM-YY" xr:uid="{00000000-0002-0000-0000-000000000000}">
          <x14:formula1>
            <xm:f>'WORKING SHEET'!I3</xm:f>
          </x14:formula1>
          <x14:formula2>
            <xm:f>TODAY()</xm:f>
          </x14:formula2>
          <xm:sqref>C3</xm:sqref>
        </x14:dataValidation>
        <x14:dataValidation type="list" allowBlank="1" showInputMessage="1" showErrorMessage="1" errorTitle="RELATIONSHIP" error="SELECT STATUS OF RELATIONSHIP OF CUSTOMER, PLEASE" promptTitle="RELATIONSHIP" prompt="Select relationship from drop down list. " xr:uid="{00000000-0002-0000-0000-000004000000}">
          <x14:formula1>
            <xm:f>'WORKING SHEET'!$A$3:$A$4</xm:f>
          </x14:formula1>
          <xm:sqref>C4</xm:sqref>
        </x14:dataValidation>
        <x14:dataValidation type="list" allowBlank="1" showInputMessage="1" showErrorMessage="1" errorTitle="Engine Capacity" error="Select Engine Capacity, please" promptTitle="Engine Capacity" prompt="Select Cubic Capacity of Engine or a CMV" xr:uid="{00000000-0002-0000-0000-000005000000}">
          <x14:formula1>
            <xm:f>'WORKING SHEET'!$A$15:$A$19</xm:f>
          </x14:formula1>
          <xm:sqref>C5</xm:sqref>
        </x14:dataValidation>
        <x14:dataValidation type="list" allowBlank="1" showInputMessage="1" showErrorMessage="1" errorTitle="Engine Capacity" error="Select Engine Capacity, please" promptTitle="Engine Capacity" xr:uid="{00000000-0002-0000-0000-000006000000}">
          <x14:formula1>
            <xm:f>'WORKING SHEET'!$C$3:$C$4</xm:f>
          </x14:formula1>
          <xm:sqref>C7</xm:sqref>
        </x14:dataValidation>
        <x14:dataValidation type="list" allowBlank="1" showInputMessage="1" showErrorMessage="1" errorTitle="Yes or No" error="Select One option, please" promptTitle="Yes or No" xr:uid="{00000000-0002-0000-0000-000007000000}">
          <x14:formula1>
            <xm:f>'WORKING SHEET'!$E$3:$E$4</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0"/>
  <sheetViews>
    <sheetView workbookViewId="0">
      <selection activeCell="D19" sqref="D19"/>
    </sheetView>
  </sheetViews>
  <sheetFormatPr defaultRowHeight="15" x14ac:dyDescent="0.25"/>
  <sheetData>
    <row r="1" spans="1:5" x14ac:dyDescent="0.25">
      <c r="A1" t="s">
        <v>58</v>
      </c>
    </row>
    <row r="2" spans="1:5" x14ac:dyDescent="0.25">
      <c r="A2" s="3" t="s">
        <v>61</v>
      </c>
      <c r="C2" s="3" t="s">
        <v>59</v>
      </c>
      <c r="E2" s="3" t="s">
        <v>60</v>
      </c>
    </row>
    <row r="12" spans="1:5" x14ac:dyDescent="0.25">
      <c r="A12" s="3" t="s">
        <v>62</v>
      </c>
    </row>
    <row r="13" spans="1:5" x14ac:dyDescent="0.25">
      <c r="A13" t="s">
        <v>63</v>
      </c>
    </row>
    <row r="20" spans="1:1" x14ac:dyDescent="0.25">
      <c r="A20" s="3"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0"/>
  <sheetViews>
    <sheetView workbookViewId="0">
      <selection activeCell="I3" sqref="I3"/>
    </sheetView>
  </sheetViews>
  <sheetFormatPr defaultRowHeight="15" x14ac:dyDescent="0.25"/>
  <cols>
    <col min="1" max="1" width="25.140625" bestFit="1" customWidth="1"/>
    <col min="2" max="2" width="16" customWidth="1"/>
    <col min="3" max="3" width="23" bestFit="1" customWidth="1"/>
    <col min="4" max="4" width="24.5703125" bestFit="1" customWidth="1"/>
    <col min="5" max="7" width="12.28515625" bestFit="1" customWidth="1"/>
    <col min="9" max="9" width="10.7109375" bestFit="1" customWidth="1"/>
  </cols>
  <sheetData>
    <row r="1" spans="1:9" x14ac:dyDescent="0.25">
      <c r="A1" t="s">
        <v>58</v>
      </c>
    </row>
    <row r="2" spans="1:9" x14ac:dyDescent="0.25">
      <c r="A2" s="3" t="s">
        <v>61</v>
      </c>
      <c r="C2" s="3" t="s">
        <v>59</v>
      </c>
      <c r="E2" s="3" t="s">
        <v>60</v>
      </c>
    </row>
    <row r="3" spans="1:9" x14ac:dyDescent="0.25">
      <c r="A3" s="16" t="s">
        <v>45</v>
      </c>
      <c r="C3" t="s">
        <v>75</v>
      </c>
      <c r="D3">
        <f ca="1">IF('Calculator '!C7='WORKING SHEET'!C3,'WORKING SHEET'!C6,0)</f>
        <v>39740</v>
      </c>
      <c r="E3" t="s">
        <v>87</v>
      </c>
      <c r="F3">
        <f>IF('Calculator '!C6='WORKING SHEET'!E3,'WORKING SHEET'!E6,10000)</f>
        <v>10000</v>
      </c>
      <c r="I3" s="33">
        <v>35796</v>
      </c>
    </row>
    <row r="4" spans="1:9" x14ac:dyDescent="0.25">
      <c r="A4" s="16" t="s">
        <v>46</v>
      </c>
      <c r="C4" t="s">
        <v>76</v>
      </c>
      <c r="E4" t="s">
        <v>88</v>
      </c>
    </row>
    <row r="5" spans="1:9" x14ac:dyDescent="0.25">
      <c r="A5" s="16"/>
    </row>
    <row r="6" spans="1:9" x14ac:dyDescent="0.25">
      <c r="C6">
        <f ca="1">IF(B29&lt;30,0,(B29-30)*10)</f>
        <v>39740</v>
      </c>
      <c r="E6">
        <v>0</v>
      </c>
    </row>
    <row r="7" spans="1:9" x14ac:dyDescent="0.25">
      <c r="C7" t="str">
        <f>UPPER(C3)</f>
        <v>WITH OLPM</v>
      </c>
    </row>
    <row r="8" spans="1:9" x14ac:dyDescent="0.25">
      <c r="C8" t="str">
        <f>UPPER(C4)</f>
        <v>WITH EXCISE OFFICE OR CUSTOMER</v>
      </c>
    </row>
    <row r="13" spans="1:9" x14ac:dyDescent="0.25">
      <c r="A13" s="25" t="s">
        <v>62</v>
      </c>
    </row>
    <row r="14" spans="1:9" x14ac:dyDescent="0.25">
      <c r="A14" s="2" t="s">
        <v>63</v>
      </c>
      <c r="B14" s="3">
        <f>VLOOKUP('Calculator '!C5,'WORKING SHEET'!$A$15:$B$19,2,0)</f>
        <v>3</v>
      </c>
    </row>
    <row r="15" spans="1:9" x14ac:dyDescent="0.25">
      <c r="A15" s="2" t="s">
        <v>38</v>
      </c>
      <c r="B15">
        <v>1</v>
      </c>
    </row>
    <row r="16" spans="1:9" x14ac:dyDescent="0.25">
      <c r="A16" t="s">
        <v>39</v>
      </c>
      <c r="B16">
        <v>1.5</v>
      </c>
    </row>
    <row r="17" spans="1:8" x14ac:dyDescent="0.25">
      <c r="A17" t="s">
        <v>40</v>
      </c>
      <c r="B17">
        <v>2</v>
      </c>
    </row>
    <row r="18" spans="1:8" x14ac:dyDescent="0.25">
      <c r="A18" t="s">
        <v>41</v>
      </c>
      <c r="B18">
        <v>3</v>
      </c>
    </row>
    <row r="19" spans="1:8" x14ac:dyDescent="0.25">
      <c r="A19" t="s">
        <v>78</v>
      </c>
      <c r="B19">
        <v>1</v>
      </c>
    </row>
    <row r="21" spans="1:8" x14ac:dyDescent="0.25">
      <c r="A21" s="3" t="s">
        <v>64</v>
      </c>
    </row>
    <row r="22" spans="1:8" ht="15.75" thickBot="1" x14ac:dyDescent="0.3">
      <c r="A22" s="5" t="s">
        <v>20</v>
      </c>
      <c r="B22" s="6">
        <f ca="1">VLOOKUP(C28&amp;B27,D29:E41,2,0)</f>
        <v>25000</v>
      </c>
      <c r="C22" s="7"/>
      <c r="D22" s="7"/>
      <c r="E22" s="7"/>
      <c r="F22" s="7"/>
      <c r="G22" s="7"/>
      <c r="H22" s="7"/>
    </row>
    <row r="23" spans="1:8" ht="15.75" thickBot="1" x14ac:dyDescent="0.3">
      <c r="A23" s="7" t="s">
        <v>42</v>
      </c>
      <c r="B23" s="6">
        <f ca="1">C27*C29*B14</f>
        <v>202500</v>
      </c>
      <c r="C23" s="7" t="e">
        <f>#REF!&gt;C27*C281</f>
        <v>#REF!</v>
      </c>
      <c r="D23" s="7"/>
      <c r="E23" s="8" t="s">
        <v>0</v>
      </c>
      <c r="F23" s="7"/>
      <c r="G23" s="7"/>
      <c r="H23" s="7"/>
    </row>
    <row r="24" spans="1:8" ht="15.75" thickBot="1" x14ac:dyDescent="0.3">
      <c r="A24" s="7" t="s">
        <v>43</v>
      </c>
      <c r="B24" s="9">
        <f ca="1">SUM(B22:B23)</f>
        <v>227500</v>
      </c>
      <c r="C24" s="7" t="e">
        <f>IF(#REF!&gt;0,"pass","0")</f>
        <v>#REF!</v>
      </c>
      <c r="D24" s="7"/>
      <c r="E24" s="7"/>
      <c r="F24" s="7"/>
      <c r="G24" s="7"/>
      <c r="H24" s="7"/>
    </row>
    <row r="25" spans="1:8" x14ac:dyDescent="0.25">
      <c r="A25" s="7"/>
      <c r="B25" s="7" t="s">
        <v>18</v>
      </c>
      <c r="C25" s="7" t="s">
        <v>19</v>
      </c>
      <c r="D25" s="7"/>
      <c r="E25" s="7"/>
      <c r="F25" s="7"/>
      <c r="G25" s="7"/>
      <c r="H25" s="7"/>
    </row>
    <row r="26" spans="1:8" ht="15.75" thickBot="1" x14ac:dyDescent="0.3">
      <c r="A26" s="7" t="s">
        <v>18</v>
      </c>
      <c r="B26" s="10">
        <f>'Calculator '!C3</f>
        <v>41275</v>
      </c>
      <c r="C26" s="11">
        <f ca="1">+TODAY()</f>
        <v>45279</v>
      </c>
      <c r="D26" s="7"/>
      <c r="E26" s="7"/>
      <c r="F26" s="7"/>
      <c r="G26" s="7"/>
      <c r="H26" s="7"/>
    </row>
    <row r="27" spans="1:8" ht="15.75" thickBot="1" x14ac:dyDescent="0.3">
      <c r="A27" s="7" t="s">
        <v>26</v>
      </c>
      <c r="B27" s="10" t="str">
        <f>'Calculator '!C4</f>
        <v>CANCELED / MATURED LIMIT</v>
      </c>
      <c r="C27" s="12">
        <f>VLOOKUP(B27,$G$27:$H$28,2,0)</f>
        <v>7500</v>
      </c>
      <c r="E27" s="7"/>
      <c r="F27" s="7"/>
      <c r="G27" s="8" t="str">
        <f>A3</f>
        <v>LIVE LIMIT</v>
      </c>
      <c r="H27" s="7">
        <v>5000</v>
      </c>
    </row>
    <row r="28" spans="1:8" ht="15.75" thickBot="1" x14ac:dyDescent="0.3">
      <c r="A28" s="7" t="s">
        <v>20</v>
      </c>
      <c r="B28" s="7"/>
      <c r="C28" s="4" t="str">
        <f ca="1">IF(AND(B29&gt;=B30,B29&lt;C30),A30,IF(AND(B29&gt;=B31,B29&lt;C31),A31,IF(AND(B29&gt;=B31,B29&lt;C31),A31,IF(AND(B29&gt;=B32,B29&lt;C32),A32,IF(AND(B29&gt;=B33,B29&lt;C33),A33,A34)))))</f>
        <v>Case - 4 : 1 Year &amp; above</v>
      </c>
      <c r="D28" s="7"/>
      <c r="E28" s="7"/>
      <c r="F28" s="7" t="s">
        <v>0</v>
      </c>
      <c r="G28" s="8" t="str">
        <f>A4</f>
        <v>CANCELED / MATURED LIMIT</v>
      </c>
      <c r="H28" s="7">
        <v>7500</v>
      </c>
    </row>
    <row r="29" spans="1:8" ht="15.75" thickBot="1" x14ac:dyDescent="0.3">
      <c r="A29" s="7" t="s">
        <v>21</v>
      </c>
      <c r="B29" s="7">
        <f ca="1">C26-B26</f>
        <v>4004</v>
      </c>
      <c r="C29" s="7">
        <f ca="1">IF(ROUNDUP(($B$29-364*2)/364,0)&gt;0,ROUNDUP(($B$29-364*2)/364,0),0)</f>
        <v>9</v>
      </c>
      <c r="D29" s="7"/>
      <c r="E29" s="8" t="str">
        <f>G27</f>
        <v>LIVE LIMIT</v>
      </c>
      <c r="F29" s="8" t="s">
        <v>7</v>
      </c>
      <c r="G29" s="7"/>
      <c r="H29" s="7"/>
    </row>
    <row r="30" spans="1:8" ht="15.75" thickBot="1" x14ac:dyDescent="0.3">
      <c r="A30" s="13" t="s">
        <v>44</v>
      </c>
      <c r="B30" s="7">
        <v>0</v>
      </c>
      <c r="C30" s="7">
        <v>30</v>
      </c>
      <c r="D30" s="13" t="str">
        <f>A30&amp;$E$29</f>
        <v>Case - 0 : under a monthLIVE LIMIT</v>
      </c>
      <c r="E30" s="14">
        <v>0</v>
      </c>
      <c r="F30" s="7"/>
      <c r="G30" s="7"/>
      <c r="H30" s="7"/>
    </row>
    <row r="31" spans="1:8" ht="15.75" thickBot="1" x14ac:dyDescent="0.3">
      <c r="A31" s="13" t="s">
        <v>22</v>
      </c>
      <c r="B31" s="7">
        <v>30</v>
      </c>
      <c r="C31" s="7">
        <v>90</v>
      </c>
      <c r="D31" s="13" t="str">
        <f>A31&amp;$E$29</f>
        <v>Case - 1 : 1 Month &amp; aboveLIVE LIMIT</v>
      </c>
      <c r="E31" s="14">
        <v>5000</v>
      </c>
      <c r="F31" s="7"/>
      <c r="G31" s="7"/>
      <c r="H31" s="7"/>
    </row>
    <row r="32" spans="1:8" ht="15.75" thickBot="1" x14ac:dyDescent="0.3">
      <c r="A32" s="15" t="s">
        <v>23</v>
      </c>
      <c r="B32" s="7">
        <v>91</v>
      </c>
      <c r="C32" s="7">
        <v>180</v>
      </c>
      <c r="D32" s="13" t="str">
        <f>A32&amp;$E$29</f>
        <v>Case - 2 : 3 Month &amp; aboveLIVE LIMIT</v>
      </c>
      <c r="E32" s="15">
        <v>7500</v>
      </c>
      <c r="F32" s="7"/>
      <c r="G32" s="7"/>
      <c r="H32" s="7"/>
    </row>
    <row r="33" spans="1:8" ht="15.75" thickBot="1" x14ac:dyDescent="0.3">
      <c r="A33" s="15" t="s">
        <v>24</v>
      </c>
      <c r="B33" s="7">
        <v>180</v>
      </c>
      <c r="C33" s="7">
        <v>365</v>
      </c>
      <c r="D33" s="13" t="str">
        <f>A33&amp;$E$29</f>
        <v>Case - 3 : 6 Month &amp; aboveLIVE LIMIT</v>
      </c>
      <c r="E33" s="15">
        <v>10000</v>
      </c>
      <c r="F33" s="7"/>
      <c r="G33" s="7"/>
      <c r="H33" s="7"/>
    </row>
    <row r="34" spans="1:8" x14ac:dyDescent="0.25">
      <c r="A34" s="15" t="s">
        <v>25</v>
      </c>
      <c r="B34" s="7">
        <v>365</v>
      </c>
      <c r="C34" s="7">
        <f>B34*2</f>
        <v>730</v>
      </c>
      <c r="D34" s="13" t="str">
        <f>A34&amp;$E$29</f>
        <v>Case - 4 : 1 Year &amp; aboveLIVE LIMIT</v>
      </c>
      <c r="E34" s="15">
        <v>15000</v>
      </c>
      <c r="F34" s="7"/>
      <c r="G34" s="7"/>
      <c r="H34" s="7"/>
    </row>
    <row r="35" spans="1:8" ht="15.75" thickBot="1" x14ac:dyDescent="0.3">
      <c r="A35" s="7"/>
      <c r="B35" s="7" t="b">
        <f ca="1">IF(B29&lt;C32,A31,IF(B29&lt;C31,A31))</f>
        <v>0</v>
      </c>
      <c r="C35" s="7"/>
      <c r="D35" s="7"/>
      <c r="E35" s="7" t="str">
        <f>G28</f>
        <v>CANCELED / MATURED LIMIT</v>
      </c>
      <c r="F35" s="7"/>
      <c r="G35" s="7"/>
      <c r="H35" s="7"/>
    </row>
    <row r="36" spans="1:8" ht="15.75" thickBot="1" x14ac:dyDescent="0.3">
      <c r="A36" s="7"/>
      <c r="B36" s="7"/>
      <c r="C36" s="7"/>
      <c r="D36" s="13" t="str">
        <f>A30&amp;$E$35</f>
        <v>Case - 0 : under a monthCANCELED / MATURED LIMIT</v>
      </c>
      <c r="E36" s="14">
        <v>0</v>
      </c>
      <c r="F36" s="7"/>
      <c r="G36" s="7"/>
      <c r="H36" s="7"/>
    </row>
    <row r="37" spans="1:8" ht="15.75" thickBot="1" x14ac:dyDescent="0.3">
      <c r="A37" s="7"/>
      <c r="B37" s="7"/>
      <c r="C37" s="7"/>
      <c r="D37" s="13" t="str">
        <f>A31&amp;$E$35</f>
        <v>Case - 1 : 1 Month &amp; aboveCANCELED / MATURED LIMIT</v>
      </c>
      <c r="E37" s="14">
        <f>E31*2</f>
        <v>10000</v>
      </c>
      <c r="F37" s="7"/>
      <c r="G37" s="7"/>
      <c r="H37" s="7"/>
    </row>
    <row r="38" spans="1:8" ht="15.75" thickBot="1" x14ac:dyDescent="0.3">
      <c r="A38" s="7"/>
      <c r="B38" s="7"/>
      <c r="C38" s="7"/>
      <c r="D38" s="13" t="str">
        <f>A32&amp;$E$35</f>
        <v>Case - 2 : 3 Month &amp; aboveCANCELED / MATURED LIMIT</v>
      </c>
      <c r="E38" s="14">
        <f>E32*2</f>
        <v>15000</v>
      </c>
      <c r="F38" s="7"/>
      <c r="G38" s="7"/>
      <c r="H38" s="7"/>
    </row>
    <row r="39" spans="1:8" ht="15.75" thickBot="1" x14ac:dyDescent="0.3">
      <c r="A39" s="7"/>
      <c r="B39" s="7"/>
      <c r="C39" s="7"/>
      <c r="D39" s="13" t="str">
        <f>A33&amp;$E$35</f>
        <v>Case - 3 : 6 Month &amp; aboveCANCELED / MATURED LIMIT</v>
      </c>
      <c r="E39" s="14">
        <f>E33*2</f>
        <v>20000</v>
      </c>
      <c r="F39" s="7"/>
      <c r="G39" s="7"/>
      <c r="H39" s="7"/>
    </row>
    <row r="40" spans="1:8" x14ac:dyDescent="0.25">
      <c r="D40" s="13" t="str">
        <f>A34&amp;$E$35</f>
        <v>Case - 4 : 1 Year &amp; aboveCANCELED / MATURED LIMIT</v>
      </c>
      <c r="E40" s="15">
        <v>25000</v>
      </c>
    </row>
  </sheetData>
  <dataValidations count="1">
    <dataValidation type="decimal" operator="greaterThan" allowBlank="1" showInputMessage="1" showErrorMessage="1" sqref="B23" xr:uid="{00000000-0002-0000-0200-000000000000}">
      <formula1>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W m f u V o F L u 5 m l A A A A 9 g A A A B I A H A B D b 2 5 m a W c v U G F j a 2 F n Z S 5 4 b W w g o h g A K K A U A A A A A A A A A A A A A A A A A A A A A A A A A A A A h Y + x D o I w G I R f h X S n L U U T Q 3 7 K 4 C q J C d G 4 N q V C I x R D i + X d H H w k X 0 G M o m 6 O d / d d c n e / 3 i A b 2 y a 4 q N 7 q z q Q o w h Q F y s i u 1 K Z K 0 e C O 4 Q p l H L Z C n k S l g g k 2 N h m t T l H t 3 D k h x H u P f Y y 7 v i K M 0 o g c 8 k 0 h a 9 W K U B v r h J E K f V r l / x b i s H + N 4 Q x H 0 R K z R Y w p k N m E X J s v w K a 9 z / T H h P X Q u K F X X J l w V w C Z J Z D 3 B / 4 A U E s D B B Q A A g A I A F p n 7 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a Z + 5 W K I p H u A 4 A A A A R A A A A E w A c A E Z v c m 1 1 b G F z L 1 N l Y 3 R p b 2 4 x L m 0 g o h g A K K A U A A A A A A A A A A A A A A A A A A A A A A A A A A A A K 0 5 N L s n M z 1 M I h t C G 1 g B Q S w E C L Q A U A A I A C A B a Z + 5 W g U u 7 m a U A A A D 2 A A A A E g A A A A A A A A A A A A A A A A A A A A A A Q 2 9 u Z m l n L 1 B h Y 2 t h Z 2 U u e G 1 s U E s B A i 0 A F A A C A A g A W m f u V g / K 6 a u k A A A A 6 Q A A A B M A A A A A A A A A A A A A A A A A 8 Q A A A F t D b 2 5 0 Z W 5 0 X 1 R 5 c G V z X S 5 4 b W x Q S w E C L Q A U A A I A C A B a Z + 5 W 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a n Z 0 6 n h Q Q U 6 l l 8 p j i Z e q m w A A A A A C A A A A A A A D Z g A A w A A A A B A A A A C t g d i l P u w 3 b p T X l y o V X 3 W C A A A A A A S A A A C g A A A A E A A A A C 8 v l B o X I a a k 8 1 W 6 j G p h 0 p p Q A A A A 5 7 E O 2 q f Z K W S / w 1 J X u I o 4 a E c Q Q D z y h M m 5 a G 1 5 G G 6 Q P Z e f U E l X 7 h Y O A t K V i g M L 4 O 1 4 D z 3 9 0 + 3 7 L B + R R G T j D / F U O 1 Y t n f x Y M T w I r t O 4 E v b x a D I U A A A A / K 3 m o 0 k K w C N P c 3 9 e Q p T w E G y t j z A = < / D a t a M a s h u p > 
</file>

<file path=customXml/itemProps1.xml><?xml version="1.0" encoding="utf-8"?>
<ds:datastoreItem xmlns:ds="http://schemas.openxmlformats.org/officeDocument/2006/customXml" ds:itemID="{51DE279D-EEC1-4FA9-A013-E769C75687C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Schedule Of Charges 2024</vt:lpstr>
      <vt:lpstr>Calculator </vt:lpstr>
      <vt:lpstr>Sheet1</vt:lpstr>
      <vt:lpstr>WORKING SHEET</vt:lpstr>
      <vt:lpstr>'Schedule Of Charges 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2023-12-19T12:20:52Z</dcterms:modified>
</cp:coreProperties>
</file>